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8800" windowHeight="12585" tabRatio="658" activeTab="3"/>
  </bookViews>
  <sheets>
    <sheet name="расчет ст-ти программы-ДПП" sheetId="1" r:id="rId1"/>
    <sheet name="Расчет ст-ти программы - ДОП" sheetId="5" r:id="rId2"/>
    <sheet name="расчет ст-ти прогр ДПП+оборуд" sheetId="3" r:id="rId3"/>
    <sheet name="расчет стоимости 1 часа-ДПП" sheetId="4" r:id="rId4"/>
    <sheet name="расчет стоимости 1 часа ДОП" sheetId="6" r:id="rId5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" i="3" l="1"/>
  <c r="N3" i="6" l="1"/>
  <c r="R3" i="6" s="1"/>
  <c r="D3" i="6"/>
  <c r="E3" i="6" s="1"/>
  <c r="G3" i="6" s="1"/>
  <c r="P3" i="6" l="1"/>
  <c r="O3" i="6" s="1"/>
  <c r="D3" i="5"/>
  <c r="E3" i="5" s="1"/>
  <c r="T3" i="6" l="1"/>
  <c r="L3" i="6" s="1"/>
  <c r="I3" i="6" s="1"/>
  <c r="C3" i="6" s="1"/>
  <c r="G3" i="5"/>
  <c r="I3" i="5"/>
  <c r="K3" i="5" s="1"/>
  <c r="R3" i="5" s="1"/>
  <c r="N3" i="5" s="1"/>
  <c r="P3" i="5" s="1"/>
  <c r="D3" i="4"/>
  <c r="E3" i="4" s="1"/>
  <c r="G3" i="4" s="1"/>
  <c r="N3" i="4" l="1"/>
  <c r="R3" i="4" l="1"/>
  <c r="P3" i="4" s="1"/>
  <c r="O3" i="4" s="1"/>
  <c r="D3" i="3"/>
  <c r="E3" i="3" s="1"/>
  <c r="D3" i="1"/>
  <c r="E3" i="1" s="1"/>
  <c r="G3" i="1" s="1"/>
  <c r="Z3" i="3"/>
  <c r="T3" i="4" l="1"/>
  <c r="L3" i="4" s="1"/>
  <c r="I3" i="4" s="1"/>
  <c r="C3" i="4" s="1"/>
  <c r="I3" i="1"/>
  <c r="G3" i="3"/>
  <c r="I3" i="3"/>
  <c r="V3" i="3" s="1"/>
  <c r="M3" i="1" l="1"/>
  <c r="T3" i="1" s="1"/>
  <c r="P3" i="1" s="1"/>
  <c r="R3" i="1" s="1"/>
  <c r="Q3" i="3"/>
  <c r="R3" i="3" s="1"/>
  <c r="T3" i="3" s="1"/>
  <c r="O3" i="1" l="1"/>
  <c r="P3" i="3"/>
  <c r="O3" i="3" s="1"/>
  <c r="N3" i="1"/>
  <c r="L3" i="5"/>
  <c r="M3" i="5"/>
  <c r="P7" i="5" s="1"/>
</calcChain>
</file>

<file path=xl/sharedStrings.xml><?xml version="1.0" encoding="utf-8"?>
<sst xmlns="http://schemas.openxmlformats.org/spreadsheetml/2006/main" count="105" uniqueCount="33">
  <si>
    <t>коэффициент расчета отчислений АГУ</t>
  </si>
  <si>
    <t>кол-во аудиторных часов программы</t>
  </si>
  <si>
    <t>суммарная стоимость программы</t>
  </si>
  <si>
    <t>объем средств на ФОТ после отчислений АГУ</t>
  </si>
  <si>
    <t>суммарная стоимость оплаты преподавателей часы + проч. оплата</t>
  </si>
  <si>
    <t>стоимость оплаты преподавателю за часы</t>
  </si>
  <si>
    <t>суммарная стоимость оплаты преподавателей: часы + проч.</t>
  </si>
  <si>
    <t>оплата преподавателю за 1 час (в т.ч. НДФЛ - 13%)</t>
  </si>
  <si>
    <t>коэффициент расчета соц. отчислений</t>
  </si>
  <si>
    <t>размер соц. отчислений (30,02%) от ФОТ</t>
  </si>
  <si>
    <t>отчисления АГУ (40%)</t>
  </si>
  <si>
    <t xml:space="preserve">расходы на оборудование, расходные материалы, проч. </t>
  </si>
  <si>
    <t>стоимость программы на 1 человека</t>
  </si>
  <si>
    <t>кол-во часов на консультации</t>
  </si>
  <si>
    <t xml:space="preserve">кол-во групп </t>
  </si>
  <si>
    <t>количество групп</t>
  </si>
  <si>
    <t>максимальное кол-во обучающихся в группе</t>
  </si>
  <si>
    <t>общее кол-во обучающихся</t>
  </si>
  <si>
    <t>расчетное количество обучающихся в каждой группе</t>
  </si>
  <si>
    <t>объем средств на ФОТ и прочие расходы (оборудование и т.д.) после отчислений АГУ</t>
  </si>
  <si>
    <t>зарплата: на разработку контента, программы, ИАК и проч.</t>
  </si>
  <si>
    <t>ФОТ после соц. Выплат</t>
  </si>
  <si>
    <t>отчисления АГУ (35%)</t>
  </si>
  <si>
    <t>Расчет стоимости ДОПОЛНИТЕЛЬНОЙ ОБЩЕРАЗВИВАЮЩЕЙ программы, в том числе - на 1 обучающегося, исходя стоимости 1 часа работы преподавателя и трудоемкости программы ( в часах)</t>
  </si>
  <si>
    <t>Расчет стоимости ДОПОЛНИТЕЛЬНОЙ ПРОФЕССИОНАЛЬНОЙ программы, в том числе - на 1 обучающегося, исходя стоимости 1 часа работы преподавателя и трудоемкости программы ( в часах)</t>
  </si>
  <si>
    <t xml:space="preserve">Расчет стоимости ДОПОЛНИТЕЛЬНОЙ ПРОФЕССИОНАЛЬНОЙ программы, в том числе - на 1 обучающегося, исходя стоимости 1 часа работы преподавателя, трудоемкости программы (в часах) и оборудования </t>
  </si>
  <si>
    <t>плата за разработку контента, программы</t>
  </si>
  <si>
    <t>плата за ИАК</t>
  </si>
  <si>
    <t>плата за руководство программой и пр.</t>
  </si>
  <si>
    <t>расходы на разработку контента, программы и проч.</t>
  </si>
  <si>
    <t>Расчет заработной платы преподавателю за 1 час работы, исходя из стоимости ДОПОЛНИТЕЛЬНОЙ ПРОФЕССИОНАЛЬНОЙ программы на 1 обучающегося и трудоемкости программы (в часах)</t>
  </si>
  <si>
    <r>
      <t>отчисления АГУ (</t>
    </r>
    <r>
      <rPr>
        <b/>
        <sz val="11"/>
        <rFont val="Calibri"/>
        <family val="2"/>
        <charset val="204"/>
        <scheme val="minor"/>
      </rPr>
      <t>35%</t>
    </r>
    <r>
      <rPr>
        <sz val="11"/>
        <rFont val="Calibri"/>
        <family val="2"/>
        <charset val="204"/>
        <scheme val="minor"/>
      </rPr>
      <t>)</t>
    </r>
  </si>
  <si>
    <t>Расчет заработной платы преподавателя за 1 час работы, исходя из стоимости ДОПОЛНИТЕЛЬНОЙ ОБЩЕРАЗВИВАЮЩЕЙ программы на 1 обучающегося и трудоемкости программы (в часах)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</si>
</sst>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"/>
    <numFmt numFmtId="165" formatCode="0.0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97F6B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Protection="1"/>
    <xf numFmtId="1" fontId="3" fillId="0" borderId="0" xfId="0" applyNumberFormat="1" applyFont="1" applyAlignment="1">
      <alignment horizontal="center" vertical="center"/>
    </xf>
    <xf numFmtId="0" fontId="0" fillId="3" borderId="1" xfId="0" applyFont="1" applyFill="1" applyBorder="1" applyAlignment="1" applyProtection="1">
      <alignment horizontal="center" vertical="center" wrapText="1"/>
      <protection hidden="1"/>
    </xf>
    <xf numFmtId="0" fontId="0" fillId="3" borderId="1" xfId="0" applyFill="1" applyBorder="1" applyAlignment="1" applyProtection="1">
      <alignment horizontal="center" vertical="center" wrapText="1"/>
      <protection hidden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1" fontId="3" fillId="3" borderId="1" xfId="0" applyNumberFormat="1" applyFont="1" applyFill="1" applyBorder="1" applyAlignment="1" applyProtection="1">
      <alignment horizontal="center" vertical="center"/>
      <protection hidden="1"/>
    </xf>
    <xf numFmtId="1" fontId="5" fillId="2" borderId="1" xfId="0" applyNumberFormat="1" applyFont="1" applyFill="1" applyBorder="1" applyAlignment="1" applyProtection="1">
      <alignment horizontal="center" vertical="center"/>
      <protection locked="0"/>
    </xf>
    <xf numFmtId="164" fontId="3" fillId="3" borderId="1" xfId="0" applyNumberFormat="1" applyFont="1" applyFill="1" applyBorder="1" applyAlignment="1" applyProtection="1">
      <alignment horizontal="center" vertical="center"/>
      <protection hidden="1"/>
    </xf>
    <xf numFmtId="165" fontId="3" fillId="3" borderId="1" xfId="0" applyNumberFormat="1" applyFont="1" applyFill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>
      <alignment horizontal="center" vertical="center" wrapText="1"/>
    </xf>
    <xf numFmtId="1" fontId="7" fillId="3" borderId="1" xfId="0" applyNumberFormat="1" applyFont="1" applyFill="1" applyBorder="1" applyAlignment="1" applyProtection="1">
      <alignment horizontal="center" vertical="center"/>
      <protection hidden="1"/>
    </xf>
    <xf numFmtId="1" fontId="8" fillId="3" borderId="1" xfId="0" applyNumberFormat="1" applyFont="1" applyFill="1" applyBorder="1" applyAlignment="1" applyProtection="1">
      <alignment horizontal="center" vertical="center"/>
      <protection hidden="1"/>
    </xf>
    <xf numFmtId="165" fontId="8" fillId="3" borderId="1" xfId="0" applyNumberFormat="1" applyFont="1" applyFill="1" applyBorder="1" applyAlignment="1" applyProtection="1">
      <alignment horizontal="center" vertical="center"/>
      <protection hidden="1"/>
    </xf>
    <xf numFmtId="1" fontId="7" fillId="0" borderId="0" xfId="0" applyNumberFormat="1" applyFont="1" applyAlignment="1">
      <alignment horizontal="center" vertical="center"/>
    </xf>
    <xf numFmtId="2" fontId="8" fillId="3" borderId="1" xfId="0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>
      <alignment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" fontId="6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1" fontId="9" fillId="2" borderId="1" xfId="0" applyNumberFormat="1" applyFont="1" applyFill="1" applyBorder="1" applyAlignment="1" applyProtection="1">
      <alignment horizontal="center" vertical="center"/>
      <protection locked="0"/>
    </xf>
    <xf numFmtId="1" fontId="5" fillId="4" borderId="1" xfId="0" applyNumberFormat="1" applyFont="1" applyFill="1" applyBorder="1" applyAlignment="1" applyProtection="1">
      <alignment horizontal="center" vertical="center"/>
      <protection hidden="1"/>
    </xf>
    <xf numFmtId="0" fontId="5" fillId="4" borderId="1" xfId="0" applyFont="1" applyFill="1" applyBorder="1" applyAlignment="1" applyProtection="1">
      <alignment horizontal="center" vertical="center" wrapText="1"/>
      <protection hidden="1"/>
    </xf>
    <xf numFmtId="0" fontId="1" fillId="4" borderId="1" xfId="0" applyFont="1" applyFill="1" applyBorder="1" applyAlignment="1" applyProtection="1">
      <alignment horizontal="center" vertical="center" wrapText="1"/>
      <protection hidden="1"/>
    </xf>
    <xf numFmtId="1" fontId="6" fillId="4" borderId="1" xfId="0" applyNumberFormat="1" applyFont="1" applyFill="1" applyBorder="1" applyAlignment="1" applyProtection="1">
      <alignment horizontal="center" vertical="center"/>
      <protection hidden="1"/>
    </xf>
    <xf numFmtId="0" fontId="4" fillId="4" borderId="1" xfId="0" applyFont="1" applyFill="1" applyBorder="1" applyAlignment="1" applyProtection="1">
      <alignment horizontal="center" vertical="center" wrapText="1"/>
      <protection hidden="1"/>
    </xf>
    <xf numFmtId="1" fontId="9" fillId="4" borderId="1" xfId="0" applyNumberFormat="1" applyFont="1" applyFill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97F6B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"/>
  <sheetViews>
    <sheetView zoomScale="90" zoomScaleNormal="90" workbookViewId="0">
      <selection activeCell="A3" sqref="A3"/>
    </sheetView>
  </sheetViews>
  <sheetFormatPr defaultRowHeight="15" x14ac:dyDescent="0.25"/>
  <cols>
    <col min="1" max="12" width="14.28515625" customWidth="1"/>
    <col min="13" max="13" width="14.28515625" style="2" customWidth="1"/>
    <col min="14" max="20" width="14.28515625" customWidth="1"/>
    <col min="21" max="24" width="22.5703125" customWidth="1"/>
  </cols>
  <sheetData>
    <row r="1" spans="1:20" ht="50.25" customHeight="1" x14ac:dyDescent="0.25">
      <c r="A1" s="31" t="s">
        <v>24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</row>
    <row r="2" spans="1:20" s="13" customFormat="1" ht="154.5" customHeight="1" x14ac:dyDescent="0.25">
      <c r="A2" s="11" t="s">
        <v>1</v>
      </c>
      <c r="B2" s="11" t="s">
        <v>13</v>
      </c>
      <c r="C2" s="11" t="s">
        <v>7</v>
      </c>
      <c r="D2" s="12" t="s">
        <v>14</v>
      </c>
      <c r="E2" s="12" t="s">
        <v>15</v>
      </c>
      <c r="F2" s="11" t="s">
        <v>16</v>
      </c>
      <c r="G2" s="12" t="s">
        <v>18</v>
      </c>
      <c r="H2" s="11" t="s">
        <v>17</v>
      </c>
      <c r="I2" s="12" t="s">
        <v>5</v>
      </c>
      <c r="J2" s="11" t="s">
        <v>26</v>
      </c>
      <c r="K2" s="11" t="s">
        <v>27</v>
      </c>
      <c r="L2" s="11" t="s">
        <v>28</v>
      </c>
      <c r="M2" s="12" t="s">
        <v>6</v>
      </c>
      <c r="N2" s="25" t="s">
        <v>12</v>
      </c>
      <c r="O2" s="25" t="s">
        <v>2</v>
      </c>
      <c r="P2" s="12" t="s">
        <v>3</v>
      </c>
      <c r="Q2" s="12" t="s">
        <v>0</v>
      </c>
      <c r="R2" s="12" t="s">
        <v>10</v>
      </c>
      <c r="S2" s="12" t="s">
        <v>8</v>
      </c>
      <c r="T2" s="12" t="s">
        <v>9</v>
      </c>
    </row>
    <row r="3" spans="1:20" s="3" customFormat="1" ht="18.75" x14ac:dyDescent="0.25">
      <c r="A3" s="8">
        <v>80</v>
      </c>
      <c r="B3" s="8">
        <v>0</v>
      </c>
      <c r="C3" s="8">
        <v>600</v>
      </c>
      <c r="D3" s="7">
        <f>H3/F3</f>
        <v>1</v>
      </c>
      <c r="E3" s="7">
        <f>ROUNDUP(D3,0)</f>
        <v>1</v>
      </c>
      <c r="F3" s="8">
        <v>17</v>
      </c>
      <c r="G3" s="7">
        <f>H3/E3</f>
        <v>17</v>
      </c>
      <c r="H3" s="8">
        <v>17</v>
      </c>
      <c r="I3" s="7">
        <f>(A3+B3)*C3*E3</f>
        <v>48000</v>
      </c>
      <c r="J3" s="8">
        <v>6000</v>
      </c>
      <c r="K3" s="8">
        <v>0</v>
      </c>
      <c r="L3" s="8">
        <v>4000</v>
      </c>
      <c r="M3" s="7">
        <f>I3+J3+K3+L3</f>
        <v>58000</v>
      </c>
      <c r="N3" s="24">
        <f>(P3+R3)/H3</f>
        <v>7405.14338117647</v>
      </c>
      <c r="O3" s="24">
        <f>P3+R3</f>
        <v>125887.43747999999</v>
      </c>
      <c r="P3" s="7">
        <f>T3+M3</f>
        <v>75516</v>
      </c>
      <c r="Q3" s="9">
        <v>0.66703000000000001</v>
      </c>
      <c r="R3" s="7">
        <f>P3*Q3</f>
        <v>50371.437480000001</v>
      </c>
      <c r="S3" s="10">
        <v>0.30199999999999999</v>
      </c>
      <c r="T3" s="7">
        <f>M3*S3</f>
        <v>17516</v>
      </c>
    </row>
  </sheetData>
  <sheetProtection algorithmName="SHA-512" hashValue="7yZd4CCzY3AhDkB4yvyqaDXyHQgZQNfvahtRRzYBJjbppwS8n8SjV55qQjHRcEfdegdnuG1htPhdbiXzJ7pFRQ==" saltValue="nejy3mIEex+8uR5Pc2zlqA==" spinCount="100000" sheet="1" objects="1" scenarios="1" selectLockedCells="1"/>
  <mergeCells count="1">
    <mergeCell ref="A1:T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zoomScale="90" zoomScaleNormal="90" workbookViewId="0">
      <selection activeCell="F3" sqref="F3"/>
    </sheetView>
  </sheetViews>
  <sheetFormatPr defaultRowHeight="15" x14ac:dyDescent="0.25"/>
  <cols>
    <col min="1" max="10" width="14.28515625" customWidth="1"/>
    <col min="11" max="11" width="14.28515625" style="2" customWidth="1"/>
    <col min="12" max="18" width="14.28515625" customWidth="1"/>
    <col min="19" max="22" width="22.5703125" customWidth="1"/>
  </cols>
  <sheetData>
    <row r="1" spans="1:18" ht="75.75" customHeight="1" x14ac:dyDescent="0.25">
      <c r="A1" s="31" t="s">
        <v>23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s="13" customFormat="1" ht="154.5" customHeight="1" x14ac:dyDescent="0.25">
      <c r="A2" s="11" t="s">
        <v>1</v>
      </c>
      <c r="B2" s="11" t="s">
        <v>13</v>
      </c>
      <c r="C2" s="11" t="s">
        <v>7</v>
      </c>
      <c r="D2" s="12" t="s">
        <v>14</v>
      </c>
      <c r="E2" s="12" t="s">
        <v>15</v>
      </c>
      <c r="F2" s="11" t="s">
        <v>16</v>
      </c>
      <c r="G2" s="12" t="s">
        <v>18</v>
      </c>
      <c r="H2" s="11" t="s">
        <v>17</v>
      </c>
      <c r="I2" s="12" t="s">
        <v>5</v>
      </c>
      <c r="J2" s="11" t="s">
        <v>29</v>
      </c>
      <c r="K2" s="12" t="s">
        <v>6</v>
      </c>
      <c r="L2" s="25" t="s">
        <v>12</v>
      </c>
      <c r="M2" s="25" t="s">
        <v>2</v>
      </c>
      <c r="N2" s="12" t="s">
        <v>3</v>
      </c>
      <c r="O2" s="12" t="s">
        <v>0</v>
      </c>
      <c r="P2" s="12" t="s">
        <v>22</v>
      </c>
      <c r="Q2" s="12" t="s">
        <v>8</v>
      </c>
      <c r="R2" s="12" t="s">
        <v>9</v>
      </c>
    </row>
    <row r="3" spans="1:18" s="3" customFormat="1" ht="18.75" x14ac:dyDescent="0.25">
      <c r="A3" s="8">
        <v>1</v>
      </c>
      <c r="B3" s="8">
        <v>0</v>
      </c>
      <c r="C3" s="8">
        <v>1300</v>
      </c>
      <c r="D3" s="7">
        <f>H3/F3</f>
        <v>0.33333333333333331</v>
      </c>
      <c r="E3" s="7">
        <f>ROUNDUP(D3,0)</f>
        <v>1</v>
      </c>
      <c r="F3" s="8">
        <v>15</v>
      </c>
      <c r="G3" s="7">
        <f>H3/E3</f>
        <v>5</v>
      </c>
      <c r="H3" s="8">
        <v>5</v>
      </c>
      <c r="I3" s="7">
        <f>(A3+B3)*C3*E3</f>
        <v>1300</v>
      </c>
      <c r="J3" s="8">
        <v>0</v>
      </c>
      <c r="K3" s="7">
        <f>I3+J3</f>
        <v>1300</v>
      </c>
      <c r="L3" s="24">
        <f>(N3+P3)/H3</f>
        <v>520.81301999999994</v>
      </c>
      <c r="M3" s="24">
        <f>N3+P3</f>
        <v>2604.0650999999998</v>
      </c>
      <c r="N3" s="7">
        <f>R3+K3</f>
        <v>1692.6</v>
      </c>
      <c r="O3" s="9">
        <v>0.53849999999999998</v>
      </c>
      <c r="P3" s="7">
        <f>N3*O3</f>
        <v>911.46509999999989</v>
      </c>
      <c r="Q3" s="10">
        <v>0.30199999999999999</v>
      </c>
      <c r="R3" s="7">
        <f>K3*Q3</f>
        <v>392.59999999999997</v>
      </c>
    </row>
    <row r="7" spans="1:18" x14ac:dyDescent="0.25">
      <c r="P7">
        <f>P3/M3</f>
        <v>0.35001624959376015</v>
      </c>
    </row>
  </sheetData>
  <sheetProtection algorithmName="SHA-512" hashValue="l4yKixX2B6IAOYCZC7hWx7pX89oB3uaV0ZoDOJ6Jkuc2PCU+neZhNcPoVkxRyS6GXBcsHOu/qDrZRYVYkMb5qQ==" saltValue="/YV9frlLhJuNzevqgVJpNA==" spinCount="100000" sheet="1" objects="1" scenarios="1" selectLockedCells="1"/>
  <mergeCells count="1">
    <mergeCell ref="A1:R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selection activeCell="M3" sqref="M3"/>
    </sheetView>
  </sheetViews>
  <sheetFormatPr defaultRowHeight="15" x14ac:dyDescent="0.25"/>
  <cols>
    <col min="1" max="22" width="12.85546875" customWidth="1"/>
    <col min="23" max="26" width="22.5703125" customWidth="1"/>
  </cols>
  <sheetData>
    <row r="1" spans="1:26" ht="52.5" customHeight="1" x14ac:dyDescent="0.25">
      <c r="A1" s="32" t="s">
        <v>25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</row>
    <row r="2" spans="1:26" s="1" customFormat="1" ht="166.5" customHeight="1" x14ac:dyDescent="0.25">
      <c r="A2" s="20" t="s">
        <v>1</v>
      </c>
      <c r="B2" s="20" t="s">
        <v>13</v>
      </c>
      <c r="C2" s="20" t="s">
        <v>7</v>
      </c>
      <c r="D2" s="4" t="s">
        <v>14</v>
      </c>
      <c r="E2" s="4" t="s">
        <v>15</v>
      </c>
      <c r="F2" s="20" t="s">
        <v>16</v>
      </c>
      <c r="G2" s="4" t="s">
        <v>18</v>
      </c>
      <c r="H2" s="20" t="s">
        <v>17</v>
      </c>
      <c r="I2" s="4" t="s">
        <v>5</v>
      </c>
      <c r="J2" s="30" t="s">
        <v>26</v>
      </c>
      <c r="K2" s="30" t="s">
        <v>27</v>
      </c>
      <c r="L2" s="30" t="s">
        <v>28</v>
      </c>
      <c r="M2" s="20" t="s">
        <v>11</v>
      </c>
      <c r="N2" s="5" t="s">
        <v>4</v>
      </c>
      <c r="O2" s="28" t="s">
        <v>12</v>
      </c>
      <c r="P2" s="28" t="s">
        <v>2</v>
      </c>
      <c r="Q2" s="6" t="s">
        <v>3</v>
      </c>
      <c r="R2" s="6" t="s">
        <v>19</v>
      </c>
      <c r="S2" s="6" t="s">
        <v>0</v>
      </c>
      <c r="T2" s="6" t="s">
        <v>10</v>
      </c>
      <c r="U2" s="6" t="s">
        <v>8</v>
      </c>
      <c r="V2" s="6" t="s">
        <v>9</v>
      </c>
    </row>
    <row r="3" spans="1:26" s="17" customFormat="1" ht="98.25" customHeight="1" x14ac:dyDescent="0.25">
      <c r="A3" s="21">
        <v>25</v>
      </c>
      <c r="B3" s="21">
        <v>0</v>
      </c>
      <c r="C3" s="21">
        <v>600</v>
      </c>
      <c r="D3" s="14">
        <f>H3/F3</f>
        <v>1.1333333333333333</v>
      </c>
      <c r="E3" s="14">
        <f>ROUNDUP(D3,0)</f>
        <v>2</v>
      </c>
      <c r="F3" s="21">
        <v>15</v>
      </c>
      <c r="G3" s="14">
        <f>H3/E3</f>
        <v>8.5</v>
      </c>
      <c r="H3" s="21">
        <v>17</v>
      </c>
      <c r="I3" s="14">
        <f>(A3+B3)*C3*E3</f>
        <v>30000</v>
      </c>
      <c r="J3" s="21">
        <v>5000</v>
      </c>
      <c r="K3" s="21">
        <v>0</v>
      </c>
      <c r="L3" s="21">
        <v>0</v>
      </c>
      <c r="M3" s="21">
        <v>3000</v>
      </c>
      <c r="N3" s="14">
        <f>I3+J3+K3+L3</f>
        <v>35000</v>
      </c>
      <c r="O3" s="29">
        <f>P3/H3</f>
        <v>4762.802770588235</v>
      </c>
      <c r="P3" s="29">
        <f>Q3+T3+M3</f>
        <v>80967.647100000002</v>
      </c>
      <c r="Q3" s="15">
        <f>V3+N3</f>
        <v>45570</v>
      </c>
      <c r="R3" s="15">
        <f>Q3+M3</f>
        <v>48570</v>
      </c>
      <c r="S3" s="18">
        <v>0.66703000000000001</v>
      </c>
      <c r="T3" s="15">
        <f>R3*S3</f>
        <v>32397.647100000002</v>
      </c>
      <c r="U3" s="16">
        <v>0.30199999999999999</v>
      </c>
      <c r="V3" s="15">
        <f>N3*U3</f>
        <v>10570</v>
      </c>
      <c r="Y3" s="17">
        <v>35000</v>
      </c>
      <c r="Z3" s="17">
        <f>Y3*0.4</f>
        <v>14000</v>
      </c>
    </row>
  </sheetData>
  <sheetProtection algorithmName="SHA-512" hashValue="soWmMEbMf0AXi+sBA/5/tnF27ejbsiToaW66Ydj/QjdC+qKqcZESRuLhX/D4PeMHHBPOIaR8ElUTma2j7Ri1mQ==" saltValue="6GEz9craJeb/bpK4Vz09FQ==" spinCount="100000" sheet="1" objects="1" scenarios="1"/>
  <mergeCells count="1">
    <mergeCell ref="A1:V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"/>
  <sheetViews>
    <sheetView tabSelected="1" zoomScaleNormal="100" workbookViewId="0">
      <selection activeCell="I3" sqref="I3"/>
    </sheetView>
  </sheetViews>
  <sheetFormatPr defaultRowHeight="15" x14ac:dyDescent="0.25"/>
  <cols>
    <col min="1" max="20" width="12.28515625" customWidth="1"/>
  </cols>
  <sheetData>
    <row r="1" spans="1:20" ht="42.75" customHeight="1" x14ac:dyDescent="0.25">
      <c r="A1" s="33" t="s">
        <v>30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</row>
    <row r="2" spans="1:20" ht="150" x14ac:dyDescent="0.25">
      <c r="A2" s="20" t="s">
        <v>1</v>
      </c>
      <c r="B2" s="20" t="s">
        <v>13</v>
      </c>
      <c r="C2" s="26" t="s">
        <v>7</v>
      </c>
      <c r="D2" s="4" t="s">
        <v>14</v>
      </c>
      <c r="E2" s="4" t="s">
        <v>15</v>
      </c>
      <c r="F2" s="20" t="s">
        <v>16</v>
      </c>
      <c r="G2" s="4" t="s">
        <v>18</v>
      </c>
      <c r="H2" s="20" t="s">
        <v>17</v>
      </c>
      <c r="I2" s="4" t="s">
        <v>5</v>
      </c>
      <c r="J2" s="20" t="s">
        <v>20</v>
      </c>
      <c r="K2" s="20" t="s">
        <v>11</v>
      </c>
      <c r="L2" s="5" t="s">
        <v>21</v>
      </c>
      <c r="M2" s="22" t="s">
        <v>12</v>
      </c>
      <c r="N2" s="6" t="s">
        <v>2</v>
      </c>
      <c r="O2" s="6" t="s">
        <v>3</v>
      </c>
      <c r="P2" s="6" t="s">
        <v>19</v>
      </c>
      <c r="Q2" s="6" t="s">
        <v>0</v>
      </c>
      <c r="R2" s="6" t="s">
        <v>10</v>
      </c>
      <c r="S2" s="6" t="s">
        <v>8</v>
      </c>
      <c r="T2" s="6" t="s">
        <v>9</v>
      </c>
    </row>
    <row r="3" spans="1:20" s="19" customFormat="1" ht="63" customHeight="1" x14ac:dyDescent="0.25">
      <c r="A3" s="21">
        <v>566</v>
      </c>
      <c r="B3" s="21">
        <v>0</v>
      </c>
      <c r="C3" s="27">
        <f>I3/E3/(A3+B3)</f>
        <v>842.13038869257957</v>
      </c>
      <c r="D3" s="14">
        <f>H3/F3</f>
        <v>1</v>
      </c>
      <c r="E3" s="14">
        <f>ROUNDUP(D3,0)</f>
        <v>1</v>
      </c>
      <c r="F3" s="21">
        <v>12</v>
      </c>
      <c r="G3" s="14">
        <f>H3/E3</f>
        <v>12</v>
      </c>
      <c r="H3" s="21">
        <v>12</v>
      </c>
      <c r="I3" s="14">
        <f>L3-J3</f>
        <v>476645.80000000005</v>
      </c>
      <c r="J3" s="21">
        <v>104000</v>
      </c>
      <c r="K3" s="21">
        <v>0</v>
      </c>
      <c r="L3" s="14">
        <f>O3-T3</f>
        <v>580645.80000000005</v>
      </c>
      <c r="M3" s="23">
        <v>105000</v>
      </c>
      <c r="N3" s="15">
        <f>M3*H3</f>
        <v>1260000</v>
      </c>
      <c r="O3" s="15">
        <f>P3-K3</f>
        <v>756000</v>
      </c>
      <c r="P3" s="15">
        <f>N3-R3</f>
        <v>756000</v>
      </c>
      <c r="Q3" s="18">
        <v>0.4</v>
      </c>
      <c r="R3" s="15">
        <f>N3*Q3</f>
        <v>504000</v>
      </c>
      <c r="S3" s="16">
        <v>0.23194999999999999</v>
      </c>
      <c r="T3" s="15">
        <f>S3*O3</f>
        <v>175354.19999999998</v>
      </c>
    </row>
  </sheetData>
  <sheetProtection password="E6C5" sheet="1" objects="1" scenarios="1"/>
  <mergeCells count="1">
    <mergeCell ref="A1:T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"/>
  <sheetViews>
    <sheetView zoomScaleNormal="100" workbookViewId="0">
      <selection activeCell="A4" sqref="A4"/>
    </sheetView>
  </sheetViews>
  <sheetFormatPr defaultRowHeight="15" x14ac:dyDescent="0.25"/>
  <cols>
    <col min="1" max="20" width="12.28515625" customWidth="1"/>
  </cols>
  <sheetData>
    <row r="1" spans="1:20" ht="47.25" customHeight="1" x14ac:dyDescent="0.25">
      <c r="A1" s="34" t="s">
        <v>32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</row>
    <row r="2" spans="1:20" ht="150" x14ac:dyDescent="0.25">
      <c r="A2" s="20" t="s">
        <v>1</v>
      </c>
      <c r="B2" s="20" t="s">
        <v>13</v>
      </c>
      <c r="C2" s="26" t="s">
        <v>7</v>
      </c>
      <c r="D2" s="4" t="s">
        <v>14</v>
      </c>
      <c r="E2" s="4" t="s">
        <v>15</v>
      </c>
      <c r="F2" s="20" t="s">
        <v>16</v>
      </c>
      <c r="G2" s="4" t="s">
        <v>18</v>
      </c>
      <c r="H2" s="20" t="s">
        <v>17</v>
      </c>
      <c r="I2" s="4" t="s">
        <v>5</v>
      </c>
      <c r="J2" s="20" t="s">
        <v>20</v>
      </c>
      <c r="K2" s="20" t="s">
        <v>11</v>
      </c>
      <c r="L2" s="5" t="s">
        <v>21</v>
      </c>
      <c r="M2" s="22" t="s">
        <v>12</v>
      </c>
      <c r="N2" s="6" t="s">
        <v>2</v>
      </c>
      <c r="O2" s="6" t="s">
        <v>3</v>
      </c>
      <c r="P2" s="6" t="s">
        <v>19</v>
      </c>
      <c r="Q2" s="6" t="s">
        <v>0</v>
      </c>
      <c r="R2" s="6" t="s">
        <v>31</v>
      </c>
      <c r="S2" s="6" t="s">
        <v>8</v>
      </c>
      <c r="T2" s="6" t="s">
        <v>9</v>
      </c>
    </row>
    <row r="3" spans="1:20" s="19" customFormat="1" ht="63" customHeight="1" x14ac:dyDescent="0.25">
      <c r="A3" s="21">
        <v>160</v>
      </c>
      <c r="B3" s="21">
        <v>0</v>
      </c>
      <c r="C3" s="27">
        <f>I3/E3/(A3+B3)</f>
        <v>312.02031249999999</v>
      </c>
      <c r="D3" s="14">
        <f>H3/F3</f>
        <v>0.66666666666666663</v>
      </c>
      <c r="E3" s="14">
        <f>ROUNDUP(D3,0)</f>
        <v>1</v>
      </c>
      <c r="F3" s="21">
        <v>15</v>
      </c>
      <c r="G3" s="14">
        <f>H3/E3</f>
        <v>10</v>
      </c>
      <c r="H3" s="21">
        <v>10</v>
      </c>
      <c r="I3" s="14">
        <f>L3-J3</f>
        <v>49923.25</v>
      </c>
      <c r="J3" s="21">
        <v>0</v>
      </c>
      <c r="K3" s="21">
        <v>0</v>
      </c>
      <c r="L3" s="14">
        <f>O3-T3</f>
        <v>49923.25</v>
      </c>
      <c r="M3" s="23">
        <v>10000</v>
      </c>
      <c r="N3" s="15">
        <f>M3*H3</f>
        <v>100000</v>
      </c>
      <c r="O3" s="15">
        <f>P3-K3</f>
        <v>65000</v>
      </c>
      <c r="P3" s="15">
        <f>N3-R3</f>
        <v>65000</v>
      </c>
      <c r="Q3" s="18">
        <v>0.35</v>
      </c>
      <c r="R3" s="15">
        <f>N3*Q3</f>
        <v>35000</v>
      </c>
      <c r="S3" s="16">
        <v>0.23194999999999999</v>
      </c>
      <c r="T3" s="15">
        <f>S3*O3</f>
        <v>15076.75</v>
      </c>
    </row>
  </sheetData>
  <sheetProtection algorithmName="SHA-512" hashValue="CvZ9w0O2zRIBkPgKhqoZcekYi2wDKGV/c4Qyvb8G265HWaR8pGKp1aWOWov93ScW9QdOe8Cz2IbQCPhDr79Lfg==" saltValue="L4yIB5bOQ5y+56zi9+mq8w==" spinCount="100000" sheet="1" objects="1" scenarios="1"/>
  <mergeCells count="1">
    <mergeCell ref="A1:T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расчет ст-ти программы-ДПП</vt:lpstr>
      <vt:lpstr>Расчет ст-ти программы - ДОП</vt:lpstr>
      <vt:lpstr>расчет ст-ти прогр ДПП+оборуд</vt:lpstr>
      <vt:lpstr>расчет стоимости 1 часа-ДПП</vt:lpstr>
      <vt:lpstr>расчет стоимости 1 часа ДОП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2022-08-16T13:20:57Z</dcterms:created>
  <dcterms:modified xsi:type="dcterms:W3CDTF">2023-11-08T07:31:46Z</dcterms:modified>
</cp:coreProperties>
</file>